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U:\Salg internt\Hjemmeside\"/>
    </mc:Choice>
  </mc:AlternateContent>
  <xr:revisionPtr revIDLastSave="0" documentId="13_ncr:1_{084AD140-D70D-472C-8604-1293FD7B357C}" xr6:coauthVersionLast="45" xr6:coauthVersionMax="45" xr10:uidLastSave="{00000000-0000-0000-0000-000000000000}"/>
  <bookViews>
    <workbookView xWindow="-26355" yWindow="495" windowWidth="24525" windowHeight="11385" xr2:uid="{00000000-000D-0000-FFFF-FFFF00000000}"/>
  </bookViews>
  <sheets>
    <sheet name="Estimeret payoff" sheetId="9" r:id="rId1"/>
  </sheets>
  <definedNames>
    <definedName name="_xlnm.Print_Area" localSheetId="0">'Estimeret payoff'!$A$1:$D$97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9" l="1"/>
  <c r="B8" i="9" l="1"/>
  <c r="B86" i="9" l="1"/>
  <c r="B90" i="9" s="1"/>
  <c r="B74" i="9"/>
  <c r="B75" i="9" s="1"/>
  <c r="B73" i="9"/>
  <c r="B76" i="9" l="1"/>
  <c r="B79" i="9" s="1"/>
  <c r="C82" i="9" s="1"/>
  <c r="B93" i="9"/>
  <c r="C90" i="9"/>
  <c r="C93" i="9" s="1"/>
  <c r="B50" i="9"/>
  <c r="B53" i="9"/>
  <c r="B47" i="9"/>
  <c r="B44" i="9"/>
  <c r="B48" i="9" s="1"/>
  <c r="B82" i="9" l="1"/>
  <c r="C79" i="9"/>
  <c r="B54" i="9"/>
  <c r="B87" i="9" s="1"/>
  <c r="B27" i="9"/>
  <c r="C91" i="9" l="1"/>
  <c r="C94" i="9" s="1"/>
  <c r="C95" i="9" s="1"/>
  <c r="C96" i="9" s="1"/>
  <c r="C97" i="9" s="1"/>
  <c r="B23" i="9"/>
  <c r="B29" i="9" s="1"/>
  <c r="B30" i="9" s="1"/>
  <c r="B31" i="9" s="1"/>
  <c r="B91" i="9"/>
  <c r="B94" i="9" s="1"/>
  <c r="B95" i="9" s="1"/>
  <c r="B96" i="9" s="1"/>
  <c r="B97" i="9" s="1"/>
  <c r="B61" i="9"/>
  <c r="B62" i="9" s="1"/>
  <c r="B63" i="9" s="1"/>
  <c r="B64" i="9" s="1"/>
  <c r="B56" i="9"/>
  <c r="B57" i="9" s="1"/>
  <c r="B58" i="9" s="1"/>
  <c r="B59" i="9" s="1"/>
  <c r="B66" i="9" l="1"/>
  <c r="B68" i="9" s="1"/>
  <c r="B69" i="9" s="1"/>
  <c r="B37" i="9"/>
  <c r="C37" i="9"/>
  <c r="C34" i="9"/>
  <c r="B34" i="9"/>
  <c r="C68" i="9" l="1"/>
  <c r="C69" i="9" s="1"/>
  <c r="B39" i="9"/>
  <c r="B40" i="9" s="1"/>
  <c r="C39" i="9"/>
  <c r="C40" i="9" s="1"/>
</calcChain>
</file>

<file path=xl/sharedStrings.xml><?xml version="1.0" encoding="utf-8"?>
<sst xmlns="http://schemas.openxmlformats.org/spreadsheetml/2006/main" count="90" uniqueCount="81">
  <si>
    <t>Arbejdstid pr. person pr. dag</t>
  </si>
  <si>
    <t>Total værdi pr. mand. pr. dag</t>
  </si>
  <si>
    <t>Total værdi pr. dag alle mand</t>
  </si>
  <si>
    <t>Antal arbejdsdage</t>
  </si>
  <si>
    <t>Total værdi pr. år alle mand</t>
  </si>
  <si>
    <t>Timepris for operatør</t>
  </si>
  <si>
    <t>Maskinepris uden mandetimer</t>
  </si>
  <si>
    <t>Værdi pr dag</t>
  </si>
  <si>
    <t>Værdi pa pr maskine</t>
  </si>
  <si>
    <t>Værdi pr dag pr maskine</t>
  </si>
  <si>
    <t>Værdi pa alle maskiner</t>
  </si>
  <si>
    <t>antal maskiner</t>
  </si>
  <si>
    <t>Årlig kost pr mand</t>
  </si>
  <si>
    <t>Årlig kost alle mand</t>
  </si>
  <si>
    <t>Optimer bemandingsstrategi så færre ressourcer er nødvendig</t>
  </si>
  <si>
    <t>Medarbejder arbejder pr uge (antal timer)</t>
  </si>
  <si>
    <t>Leverer antal maskintimer pr uge (antal timer) * faktor 2</t>
  </si>
  <si>
    <t>Værdi af maskintimer pr uge</t>
  </si>
  <si>
    <t>Værdi af forbedring pr uge pr medarbejder</t>
  </si>
  <si>
    <t>Værdi af forbedring pa pr medarbejder</t>
  </si>
  <si>
    <t>Værdi af forbedring pa alle medarbejdere</t>
  </si>
  <si>
    <t>Værdi af optimering</t>
  </si>
  <si>
    <t>Med bedre bemanding opnås x% flere maskinetimer pr medarbejder</t>
  </si>
  <si>
    <t>Maskintidsfaktor pr mandetime</t>
  </si>
  <si>
    <t>Antal maskinetimer pr dag pr mand</t>
  </si>
  <si>
    <t>heraf antal  primærmaskiner</t>
  </si>
  <si>
    <t>heraf antal sekundærmaskiner</t>
  </si>
  <si>
    <t>Andel  af maskintimer til primærmaskiner</t>
  </si>
  <si>
    <t>Værdi primærmaskine pr. dg. pr. mand</t>
  </si>
  <si>
    <t>Andel  af maskintimer til sekundærmaskiner</t>
  </si>
  <si>
    <t>Værdi sekundærmaskiner pr. dg. pr. mand</t>
  </si>
  <si>
    <t>Værdi af optimering pr. år alle mand</t>
  </si>
  <si>
    <t>Værdi af optimeret pr. år alle mand</t>
  </si>
  <si>
    <t>Forbedring af ressourcefordeling / bemandingsstrategi</t>
  </si>
  <si>
    <t>Forbedring af medarbejdernes prioritering af maskiner og løbende fokus på optimering</t>
  </si>
  <si>
    <t>Samlet forbedringspotentiale</t>
  </si>
  <si>
    <t>Maskinepris primærmaskine pr. time</t>
  </si>
  <si>
    <t>Andel af operatørtid pr. maskinetimer</t>
  </si>
  <si>
    <t>Maskinepris sekundærmaskine pr. time</t>
  </si>
  <si>
    <t>Primærmaskinetimer pr dag</t>
  </si>
  <si>
    <t>sekundærmaskinetimer pr dag</t>
  </si>
  <si>
    <t>Total værdi maskinerne generer pa</t>
  </si>
  <si>
    <t>Optimer årlig værdi med x% uden at øge medarbejderudgiften</t>
  </si>
  <si>
    <t>Nuværende bemanding antal</t>
  </si>
  <si>
    <t>Totalkost pr operatør pr time</t>
  </si>
  <si>
    <t>Omsat i til dagligdags-begreber:</t>
  </si>
  <si>
    <t>Ny antal maskinetimer pr uge efter optimering</t>
  </si>
  <si>
    <t>Ny værdi af maskintimer pr uge efter optimering</t>
  </si>
  <si>
    <t>At kigge på den totale værdi som området producere og forvente en total forbedring af denne værdi</t>
  </si>
  <si>
    <t>Årlig reduktion på x% af udgifter til bemanding grundet bedre beslutningsgrundlag</t>
  </si>
  <si>
    <t>At kigge på en reduktion af de direkte udgifter til bemanding som følge af en forbedret produktivitet.  Output er stabilt</t>
  </si>
  <si>
    <t>At kigge direkte på maskintimerne og beregne værdien af ekstra maskinetimer der kan leveres med samme bemanding</t>
  </si>
  <si>
    <t>Ekstra maskinetimer pr uge pr medarbejder</t>
  </si>
  <si>
    <t>1) Kombineret - Traditionel business case beregning</t>
  </si>
  <si>
    <t>2) Maskinetimer - alternativ beregning</t>
  </si>
  <si>
    <t>3) Mandetimer - alternativ beregning</t>
  </si>
  <si>
    <t>Forudsætninger for business case</t>
  </si>
  <si>
    <t>Total udgift år 1</t>
  </si>
  <si>
    <t>Payback måneder</t>
  </si>
  <si>
    <t xml:space="preserve">Den estimerede udgift </t>
  </si>
  <si>
    <t>Evt. Ekstra ekstern uddannelse af medarbejdere (2 dage)</t>
  </si>
  <si>
    <t>Interne timer til uddannelse, indkøring og projekt (4 timer pr. medarbejder)</t>
  </si>
  <si>
    <t>Head Count (personer)</t>
  </si>
  <si>
    <t>Timepris primærmaskiner inkl. mandetimer</t>
  </si>
  <si>
    <t>Timepris sekundærmaskiner inkl. mandetimer</t>
  </si>
  <si>
    <t>Operatør faktor for maskinetimer</t>
  </si>
  <si>
    <t>Optimer bemandingen/maskine prioriteter så færre mandetimer er nødvendig for samme udbytte</t>
  </si>
  <si>
    <t>HVOR MANGE DAGE ER DER PRODUKTION?</t>
  </si>
  <si>
    <t>HVOR MANGE PERSONER ER PÅ MASKINERNE?</t>
  </si>
  <si>
    <t>HVORDAN ER DERES SKIFTOPBYGNING? TID? ANTAL MAND?</t>
  </si>
  <si>
    <t>HVOR MANGE MASKINER DREJER DET SIG OM?</t>
  </si>
  <si>
    <t>ER DER EVT. ET ANTAL PRIMÆRE OG SEKUNDÆRE MASKINER?</t>
  </si>
  <si>
    <t>HVIS DER ER PRI/SEK MASKINER, HVORDAN ER FORDELINGEN?</t>
  </si>
  <si>
    <t>ER DER EN TIMEPRIS PR MASKINE? (EVT. ESTIMERET UD FRA ANSKAFFELSESPRIS)</t>
  </si>
  <si>
    <t>HVOR MANGE MÆND PASSER EN MASKINE? KAN EN MAND PASSE FLERE MASKINER?</t>
  </si>
  <si>
    <t>ER DET EKSISTERENDE DATA PÅ:</t>
  </si>
  <si>
    <t>OMSTILLINGSTIDER OVER DAGEN? ANTAL OG VARIGHED?</t>
  </si>
  <si>
    <t>OPPETID/KØRETID AF TILGÆNGELIG TID?</t>
  </si>
  <si>
    <t>STOPTIDER? ANTAL OG VARIGHED? HVILKEN TYPE STOP?</t>
  </si>
  <si>
    <t>Pris fra SKEMA: Projektkalkulation samlede OMKOSTNINGER</t>
  </si>
  <si>
    <t>Se tekstboks nedenfor med forudsætninger og mulig besparelse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</si>
</sst>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_ * #,##0_ ;_ * \-#,##0_ ;_ * &quot;-&quot;??_ ;_ @_ "/>
    <numFmt numFmtId="167" formatCode="0.0"/>
    <numFmt numFmtId="168" formatCode="_ [$kr.-406]\ * #,##0_ ;_ [$kr.-406]\ * \-#,##0_ ;_ [$kr.-406]\ * &quot;-&quot;??_ ;_ @_ "/>
    <numFmt numFmtId="169" formatCode="_ &quot;kr.&quot;\ * #,##0_ ;_ &quot;kr.&quot;\ * \-#,##0_ ;_ &quot;kr.&quot;\ * &quot;-&quot;??_ ;_ @_ "/>
    <numFmt numFmtId="170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1" fontId="0" fillId="0" borderId="0" xfId="0" applyNumberFormat="1"/>
    <xf numFmtId="165" fontId="0" fillId="0" borderId="0" xfId="1" applyFont="1"/>
    <xf numFmtId="0" fontId="0" fillId="0" borderId="0" xfId="0" applyFont="1"/>
    <xf numFmtId="0" fontId="0" fillId="3" borderId="1" xfId="0" applyFill="1" applyBorder="1"/>
    <xf numFmtId="1" fontId="0" fillId="3" borderId="0" xfId="0" applyNumberFormat="1" applyFill="1" applyBorder="1"/>
    <xf numFmtId="0" fontId="0" fillId="0" borderId="2" xfId="0" applyBorder="1"/>
    <xf numFmtId="167" fontId="0" fillId="3" borderId="0" xfId="0" applyNumberFormat="1" applyFill="1" applyBorder="1"/>
    <xf numFmtId="0" fontId="0" fillId="0" borderId="1" xfId="0" applyBorder="1"/>
    <xf numFmtId="1" fontId="0" fillId="0" borderId="0" xfId="0" applyNumberFormat="1" applyBorder="1"/>
    <xf numFmtId="9" fontId="0" fillId="3" borderId="0" xfId="2" applyFont="1" applyFill="1" applyBorder="1"/>
    <xf numFmtId="168" fontId="0" fillId="3" borderId="0" xfId="3" applyNumberFormat="1" applyFont="1" applyFill="1" applyBorder="1"/>
    <xf numFmtId="1" fontId="0" fillId="0" borderId="0" xfId="3" applyNumberFormat="1" applyFont="1" applyBorder="1"/>
    <xf numFmtId="168" fontId="0" fillId="3" borderId="0" xfId="0" applyNumberFormat="1" applyFill="1" applyBorder="1"/>
    <xf numFmtId="9" fontId="0" fillId="3" borderId="2" xfId="2" applyFont="1" applyFill="1" applyBorder="1"/>
    <xf numFmtId="0" fontId="3" fillId="4" borderId="1" xfId="0" applyFont="1" applyFill="1" applyBorder="1"/>
    <xf numFmtId="168" fontId="3" fillId="4" borderId="0" xfId="0" applyNumberFormat="1" applyFont="1" applyFill="1" applyBorder="1"/>
    <xf numFmtId="168" fontId="3" fillId="4" borderId="2" xfId="0" applyNumberFormat="1" applyFont="1" applyFill="1" applyBorder="1"/>
    <xf numFmtId="0" fontId="3" fillId="4" borderId="3" xfId="0" applyFont="1" applyFill="1" applyBorder="1"/>
    <xf numFmtId="168" fontId="0" fillId="3" borderId="0" xfId="1" applyNumberFormat="1" applyFont="1" applyFill="1" applyBorder="1"/>
    <xf numFmtId="166" fontId="0" fillId="3" borderId="0" xfId="1" applyNumberFormat="1" applyFont="1" applyFill="1" applyBorder="1"/>
    <xf numFmtId="9" fontId="1" fillId="3" borderId="0" xfId="2" applyFont="1" applyFill="1" applyBorder="1"/>
    <xf numFmtId="169" fontId="3" fillId="2" borderId="0" xfId="3" applyNumberFormat="1" applyFont="1" applyFill="1" applyBorder="1"/>
    <xf numFmtId="169" fontId="0" fillId="3" borderId="0" xfId="3" applyNumberFormat="1" applyFont="1" applyFill="1" applyBorder="1"/>
    <xf numFmtId="0" fontId="0" fillId="0" borderId="2" xfId="0" applyFill="1" applyBorder="1"/>
    <xf numFmtId="0" fontId="0" fillId="3" borderId="1" xfId="0" applyFont="1" applyFill="1" applyBorder="1"/>
    <xf numFmtId="9" fontId="0" fillId="3" borderId="2" xfId="0" applyNumberFormat="1" applyFill="1" applyBorder="1"/>
    <xf numFmtId="168" fontId="0" fillId="0" borderId="2" xfId="0" applyNumberFormat="1" applyBorder="1"/>
    <xf numFmtId="1" fontId="0" fillId="0" borderId="2" xfId="0" applyNumberFormat="1" applyBorder="1"/>
    <xf numFmtId="0" fontId="3" fillId="2" borderId="1" xfId="0" applyFont="1" applyFill="1" applyBorder="1"/>
    <xf numFmtId="169" fontId="0" fillId="0" borderId="2" xfId="0" applyNumberFormat="1" applyBorder="1"/>
    <xf numFmtId="1" fontId="0" fillId="3" borderId="2" xfId="0" applyNumberFormat="1" applyFill="1" applyBorder="1"/>
    <xf numFmtId="169" fontId="3" fillId="2" borderId="2" xfId="3" applyNumberFormat="1" applyFont="1" applyFill="1" applyBorder="1"/>
    <xf numFmtId="169" fontId="0" fillId="3" borderId="2" xfId="3" applyNumberFormat="1" applyFont="1" applyFill="1" applyBorder="1"/>
    <xf numFmtId="168" fontId="0" fillId="0" borderId="0" xfId="3" applyNumberFormat="1" applyFont="1" applyFill="1" applyBorder="1"/>
    <xf numFmtId="0" fontId="0" fillId="0" borderId="1" xfId="0" applyFill="1" applyBorder="1"/>
    <xf numFmtId="0" fontId="0" fillId="4" borderId="3" xfId="0" applyFill="1" applyBorder="1"/>
    <xf numFmtId="168" fontId="0" fillId="4" borderId="4" xfId="3" applyNumberFormat="1" applyFont="1" applyFill="1" applyBorder="1"/>
    <xf numFmtId="0" fontId="0" fillId="0" borderId="5" xfId="0" applyBorder="1"/>
    <xf numFmtId="0" fontId="0" fillId="3" borderId="6" xfId="0" applyFill="1" applyBorder="1"/>
    <xf numFmtId="1" fontId="0" fillId="3" borderId="7" xfId="0" applyNumberFormat="1" applyFill="1" applyBorder="1"/>
    <xf numFmtId="0" fontId="0" fillId="0" borderId="8" xfId="0" applyBorder="1"/>
    <xf numFmtId="170" fontId="3" fillId="4" borderId="4" xfId="1" applyNumberFormat="1" applyFont="1" applyFill="1" applyBorder="1"/>
    <xf numFmtId="168" fontId="0" fillId="3" borderId="0" xfId="0" applyNumberFormat="1" applyFont="1" applyFill="1" applyBorder="1"/>
    <xf numFmtId="168" fontId="0" fillId="3" borderId="2" xfId="0" applyNumberFormat="1" applyFont="1" applyFill="1" applyBorder="1"/>
    <xf numFmtId="0" fontId="0" fillId="3" borderId="3" xfId="0" applyFont="1" applyFill="1" applyBorder="1"/>
    <xf numFmtId="169" fontId="1" fillId="3" borderId="4" xfId="3" applyNumberFormat="1" applyFont="1" applyFill="1" applyBorder="1"/>
    <xf numFmtId="169" fontId="1" fillId="3" borderId="5" xfId="3" applyNumberFormat="1" applyFont="1" applyFill="1" applyBorder="1"/>
    <xf numFmtId="169" fontId="1" fillId="3" borderId="0" xfId="3" applyNumberFormat="1" applyFont="1" applyFill="1" applyBorder="1"/>
    <xf numFmtId="170" fontId="3" fillId="4" borderId="5" xfId="1" applyNumberFormat="1" applyFont="1" applyFill="1" applyBorder="1"/>
    <xf numFmtId="169" fontId="1" fillId="3" borderId="2" xfId="3" applyNumberFormat="1" applyFont="1" applyFill="1" applyBorder="1"/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6" fillId="6" borderId="0" xfId="0" applyFont="1" applyFill="1"/>
    <xf numFmtId="0" fontId="0" fillId="6" borderId="0" xfId="0" applyFill="1"/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41</xdr:row>
      <xdr:rowOff>19050</xdr:rowOff>
    </xdr:from>
    <xdr:to>
      <xdr:col>5</xdr:col>
      <xdr:colOff>238125</xdr:colOff>
      <xdr:row>69</xdr:row>
      <xdr:rowOff>0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2E0E458F-3364-446D-8684-5B86F77CC905}"/>
            </a:ext>
          </a:extLst>
        </xdr:cNvPr>
        <xdr:cNvSpPr txBox="1"/>
      </xdr:nvSpPr>
      <xdr:spPr>
        <a:xfrm>
          <a:off x="8848725" y="8248650"/>
          <a:ext cx="5972175" cy="5486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000"/>
            <a:t>OEE Business Case</a:t>
          </a:r>
        </a:p>
        <a:p>
          <a:r>
            <a:rPr lang="da-DK" sz="1100"/>
            <a:t>Business case på investering i en OEE-løsning. Eksemplet er beregnet for OEE på 5 maskiner.</a:t>
          </a:r>
        </a:p>
        <a:p>
          <a:endParaRPr lang="da-DK" sz="1100"/>
        </a:p>
        <a:p>
          <a:r>
            <a:rPr lang="da-DK" sz="1100"/>
            <a:t>Investering de første 12 måneder: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a-DK" sz="1100"/>
            <a:t>1 DIAP-gateway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a-DK" sz="1100"/>
            <a:t>1 alt-i-én PC'ere (én til hver 5 maskiner for registrering af stopårsager)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a-DK" sz="1100"/>
            <a:t>2 Tablets håndholdt til betjening</a:t>
          </a:r>
          <a:r>
            <a:rPr lang="da-DK" sz="1100" baseline="0"/>
            <a:t> (1 til hver operatør)</a:t>
          </a:r>
          <a:endParaRPr lang="da-DK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da-DK" sz="1100"/>
            <a:t>Storskærm 50" til overblik over OEE-data i produktionen i realtid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a-DK" sz="1100"/>
            <a:t>DIAP-OEE-software licenser på 5 målepunkter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a-DK" sz="1100"/>
            <a:t>Kabler og installation mm.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a-DK" sz="1100"/>
            <a:t>Hjælp til installering, indkøring, stopårsager mm.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a-DK" sz="1100"/>
            <a:t>Møde efter cirka 4 ugers dataindsamling, hvor vi optimerer løsningen, brugerflader, storskærme mm.</a:t>
          </a:r>
        </a:p>
        <a:p>
          <a:endParaRPr lang="da-DK" sz="1100"/>
        </a:p>
        <a:p>
          <a:r>
            <a:rPr lang="da-DK" sz="1100"/>
            <a:t>Samlet cirka kr. 110.000 + moms.</a:t>
          </a:r>
        </a:p>
        <a:p>
          <a:endParaRPr lang="da-DK" sz="1100"/>
        </a:p>
        <a:p>
          <a:r>
            <a:rPr lang="da-DK" sz="1800"/>
            <a:t>Mulig besparelse?</a:t>
          </a:r>
        </a:p>
        <a:p>
          <a:r>
            <a:rPr lang="da-DK" sz="1100"/>
            <a:t>5 maskiner med 1 skift i 220 dage per år</a:t>
          </a:r>
        </a:p>
        <a:p>
          <a:r>
            <a:rPr lang="da-DK" sz="1100"/>
            <a:t>2 operatører i 1 skift passer 5 maskiner</a:t>
          </a:r>
        </a:p>
        <a:p>
          <a:r>
            <a:rPr lang="da-DK" sz="1100"/>
            <a:t>Maskinomkostninger per time/maskine er 1.000 kr. (løn, energi, afskrivninger mm.)</a:t>
          </a:r>
        </a:p>
        <a:p>
          <a:r>
            <a:rPr lang="da-DK" sz="1100"/>
            <a:t>Maskinernes udnyttelsesgrad forbedres med 5% (meget realistisk)</a:t>
          </a:r>
        </a:p>
        <a:p>
          <a:r>
            <a:rPr lang="da-DK" sz="1100"/>
            <a:t>Besparelse per år = Kr. 900.000 (år efter år...) / eller en forøget kapacitet uden omkostninger!</a:t>
          </a:r>
        </a:p>
        <a:p>
          <a:r>
            <a:rPr lang="da-DK" sz="1100"/>
            <a:t>Hvis man kan kapitalisere hele besparelsen, så går beløbet direkte på bundlinjen.</a:t>
          </a:r>
        </a:p>
        <a:p>
          <a:r>
            <a:rPr lang="da-DK" sz="1100"/>
            <a:t>Hvis man har en normal profit på 10%, så svarer det til en øget omsætning på ca. 9 mio. kr.</a:t>
          </a:r>
        </a:p>
        <a:p>
          <a:endParaRPr lang="da-DK" sz="1100"/>
        </a:p>
        <a:p>
          <a:r>
            <a:rPr lang="da-DK" sz="1100"/>
            <a:t>Tilbagebetalingstid: ca. 3 måneder</a:t>
          </a:r>
        </a:p>
        <a:p>
          <a:endParaRPr lang="da-DK" sz="1100"/>
        </a:p>
        <a:p>
          <a:r>
            <a:rPr lang="da-DK" sz="1100"/>
            <a:t>Bemærk: DIAP OEE-licensprisen pr. enhed falder når der kobles flere maskiner på løsningen. Så business casen bliver bedre ved flere maskiner!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7"/>
  <sheetViews>
    <sheetView showGridLines="0" tabSelected="1" topLeftCell="A43" workbookViewId="0">
      <selection activeCell="D71" sqref="D71"/>
    </sheetView>
  </sheetViews>
  <sheetFormatPr defaultRowHeight="15" x14ac:dyDescent="0.25"/>
  <cols>
    <col min="1" max="1" width="90" bestFit="1" customWidth="1"/>
    <col min="2" max="2" width="20.42578125" style="1" customWidth="1"/>
    <col min="3" max="3" width="20.42578125" customWidth="1"/>
    <col min="4" max="4" width="78.7109375" customWidth="1"/>
    <col min="14" max="14" width="12.5703125" bestFit="1" customWidth="1"/>
  </cols>
  <sheetData>
    <row r="1" spans="1:4" ht="31.5" x14ac:dyDescent="0.5">
      <c r="A1" s="51" t="s">
        <v>56</v>
      </c>
      <c r="B1" s="52"/>
      <c r="C1" s="53"/>
      <c r="D1" s="60" t="s">
        <v>80</v>
      </c>
    </row>
    <row r="2" spans="1:4" x14ac:dyDescent="0.25">
      <c r="A2" s="54" t="s">
        <v>59</v>
      </c>
      <c r="B2" s="55"/>
      <c r="C2" s="56"/>
      <c r="D2" s="61"/>
    </row>
    <row r="3" spans="1:4" x14ac:dyDescent="0.25">
      <c r="A3" s="4" t="s">
        <v>79</v>
      </c>
      <c r="B3" s="11">
        <v>110000</v>
      </c>
      <c r="C3" s="6"/>
    </row>
    <row r="4" spans="1:4" x14ac:dyDescent="0.25">
      <c r="A4" s="4" t="s">
        <v>60</v>
      </c>
      <c r="B4" s="11">
        <v>15000</v>
      </c>
      <c r="C4" s="6"/>
    </row>
    <row r="5" spans="1:4" x14ac:dyDescent="0.25">
      <c r="A5" s="35"/>
      <c r="B5" s="34"/>
      <c r="C5" s="6"/>
    </row>
    <row r="6" spans="1:4" x14ac:dyDescent="0.25">
      <c r="A6" s="4" t="s">
        <v>61</v>
      </c>
      <c r="B6" s="11">
        <f>4*B13*B45</f>
        <v>1760</v>
      </c>
      <c r="C6" s="6"/>
    </row>
    <row r="7" spans="1:4" x14ac:dyDescent="0.25">
      <c r="A7" s="35"/>
      <c r="B7" s="34"/>
      <c r="C7" s="6"/>
    </row>
    <row r="8" spans="1:4" x14ac:dyDescent="0.25">
      <c r="A8" s="36" t="s">
        <v>57</v>
      </c>
      <c r="B8" s="37">
        <f>SUM(B3:B7)</f>
        <v>126760</v>
      </c>
      <c r="C8" s="38"/>
    </row>
    <row r="10" spans="1:4" ht="31.5" x14ac:dyDescent="0.5">
      <c r="A10" s="51" t="s">
        <v>53</v>
      </c>
      <c r="B10" s="52"/>
      <c r="C10" s="53"/>
    </row>
    <row r="11" spans="1:4" s="3" customFormat="1" x14ac:dyDescent="0.25">
      <c r="A11" s="54" t="s">
        <v>48</v>
      </c>
      <c r="B11" s="55"/>
      <c r="C11" s="56"/>
    </row>
    <row r="12" spans="1:4" x14ac:dyDescent="0.25">
      <c r="A12" s="39" t="s">
        <v>3</v>
      </c>
      <c r="B12" s="40">
        <v>220</v>
      </c>
      <c r="C12" s="41"/>
      <c r="D12" t="s">
        <v>67</v>
      </c>
    </row>
    <row r="13" spans="1:4" x14ac:dyDescent="0.25">
      <c r="A13" s="4" t="s">
        <v>62</v>
      </c>
      <c r="B13" s="5">
        <v>2</v>
      </c>
      <c r="C13" s="6"/>
      <c r="D13" t="s">
        <v>68</v>
      </c>
    </row>
    <row r="14" spans="1:4" x14ac:dyDescent="0.25">
      <c r="A14" s="4" t="s">
        <v>0</v>
      </c>
      <c r="B14" s="7">
        <v>7.4</v>
      </c>
      <c r="C14" s="6"/>
      <c r="D14" t="s">
        <v>69</v>
      </c>
    </row>
    <row r="15" spans="1:4" x14ac:dyDescent="0.25">
      <c r="A15" s="4" t="s">
        <v>23</v>
      </c>
      <c r="B15" s="5">
        <v>5</v>
      </c>
      <c r="C15" s="6"/>
    </row>
    <row r="16" spans="1:4" x14ac:dyDescent="0.25">
      <c r="A16" s="4" t="s">
        <v>24</v>
      </c>
      <c r="B16" s="7">
        <v>18.5</v>
      </c>
      <c r="C16" s="6"/>
      <c r="D16" t="s">
        <v>74</v>
      </c>
    </row>
    <row r="17" spans="1:4" x14ac:dyDescent="0.25">
      <c r="A17" s="4" t="s">
        <v>11</v>
      </c>
      <c r="B17" s="5">
        <v>5</v>
      </c>
      <c r="C17" s="6"/>
      <c r="D17" t="s">
        <v>70</v>
      </c>
    </row>
    <row r="18" spans="1:4" x14ac:dyDescent="0.25">
      <c r="A18" s="4" t="s">
        <v>25</v>
      </c>
      <c r="B18" s="5">
        <v>5</v>
      </c>
      <c r="C18" s="6"/>
      <c r="D18" t="s">
        <v>71</v>
      </c>
    </row>
    <row r="19" spans="1:4" x14ac:dyDescent="0.25">
      <c r="A19" s="4" t="s">
        <v>26</v>
      </c>
      <c r="B19" s="5">
        <v>0</v>
      </c>
      <c r="C19" s="6"/>
    </row>
    <row r="20" spans="1:4" x14ac:dyDescent="0.25">
      <c r="A20" s="8"/>
      <c r="B20" s="9"/>
      <c r="C20" s="6"/>
    </row>
    <row r="21" spans="1:4" x14ac:dyDescent="0.25">
      <c r="A21" s="4" t="s">
        <v>27</v>
      </c>
      <c r="B21" s="10">
        <v>1</v>
      </c>
      <c r="C21" s="6"/>
      <c r="D21" t="s">
        <v>72</v>
      </c>
    </row>
    <row r="22" spans="1:4" x14ac:dyDescent="0.25">
      <c r="A22" s="4" t="s">
        <v>63</v>
      </c>
      <c r="B22" s="11">
        <v>1000</v>
      </c>
      <c r="C22" s="6"/>
      <c r="D22" t="s">
        <v>73</v>
      </c>
    </row>
    <row r="23" spans="1:4" x14ac:dyDescent="0.25">
      <c r="A23" s="4" t="s">
        <v>28</v>
      </c>
      <c r="B23" s="11">
        <f>B16*B21*B22</f>
        <v>18500</v>
      </c>
      <c r="C23" s="6"/>
    </row>
    <row r="24" spans="1:4" x14ac:dyDescent="0.25">
      <c r="A24" s="8"/>
      <c r="B24" s="12"/>
      <c r="C24" s="6"/>
    </row>
    <row r="25" spans="1:4" x14ac:dyDescent="0.25">
      <c r="A25" s="4" t="s">
        <v>29</v>
      </c>
      <c r="B25" s="10">
        <v>0</v>
      </c>
      <c r="C25" s="6"/>
    </row>
    <row r="26" spans="1:4" x14ac:dyDescent="0.25">
      <c r="A26" s="4" t="s">
        <v>64</v>
      </c>
      <c r="B26" s="11">
        <v>0</v>
      </c>
      <c r="C26" s="6"/>
    </row>
    <row r="27" spans="1:4" x14ac:dyDescent="0.25">
      <c r="A27" s="4" t="s">
        <v>30</v>
      </c>
      <c r="B27" s="11">
        <f>B16*B25*B26</f>
        <v>0</v>
      </c>
      <c r="C27" s="6"/>
    </row>
    <row r="28" spans="1:4" x14ac:dyDescent="0.25">
      <c r="A28" s="8"/>
      <c r="B28" s="9"/>
      <c r="C28" s="6"/>
    </row>
    <row r="29" spans="1:4" x14ac:dyDescent="0.25">
      <c r="A29" s="4" t="s">
        <v>1</v>
      </c>
      <c r="B29" s="13">
        <f>B23+B27</f>
        <v>18500</v>
      </c>
      <c r="C29" s="6"/>
    </row>
    <row r="30" spans="1:4" x14ac:dyDescent="0.25">
      <c r="A30" s="4" t="s">
        <v>2</v>
      </c>
      <c r="B30" s="13">
        <f>B29*B13</f>
        <v>37000</v>
      </c>
      <c r="C30" s="6"/>
    </row>
    <row r="31" spans="1:4" x14ac:dyDescent="0.25">
      <c r="A31" s="4" t="s">
        <v>4</v>
      </c>
      <c r="B31" s="13">
        <f>B30*B12</f>
        <v>8140000</v>
      </c>
      <c r="C31" s="6"/>
    </row>
    <row r="32" spans="1:4" x14ac:dyDescent="0.25">
      <c r="A32" s="8"/>
      <c r="B32" s="9"/>
      <c r="C32" s="6"/>
    </row>
    <row r="33" spans="1:4" x14ac:dyDescent="0.25">
      <c r="A33" s="4" t="s">
        <v>34</v>
      </c>
      <c r="B33" s="10">
        <v>0.05</v>
      </c>
      <c r="C33" s="14">
        <v>0.1</v>
      </c>
      <c r="D33" t="s">
        <v>75</v>
      </c>
    </row>
    <row r="34" spans="1:4" x14ac:dyDescent="0.25">
      <c r="A34" s="15" t="s">
        <v>31</v>
      </c>
      <c r="B34" s="16">
        <f>B31*B33</f>
        <v>407000</v>
      </c>
      <c r="C34" s="17">
        <f>B31*C33</f>
        <v>814000</v>
      </c>
      <c r="D34" t="s">
        <v>76</v>
      </c>
    </row>
    <row r="35" spans="1:4" x14ac:dyDescent="0.25">
      <c r="A35" s="8"/>
      <c r="B35" s="9"/>
      <c r="C35" s="6"/>
      <c r="D35" t="s">
        <v>78</v>
      </c>
    </row>
    <row r="36" spans="1:4" x14ac:dyDescent="0.25">
      <c r="A36" s="4" t="s">
        <v>33</v>
      </c>
      <c r="B36" s="10">
        <v>0.01</v>
      </c>
      <c r="C36" s="14">
        <v>0.1</v>
      </c>
      <c r="D36" t="s">
        <v>77</v>
      </c>
    </row>
    <row r="37" spans="1:4" x14ac:dyDescent="0.25">
      <c r="A37" s="15" t="s">
        <v>32</v>
      </c>
      <c r="B37" s="16">
        <f>B31*B36</f>
        <v>81400</v>
      </c>
      <c r="C37" s="17">
        <f>B31*C36</f>
        <v>814000</v>
      </c>
    </row>
    <row r="38" spans="1:4" x14ac:dyDescent="0.25">
      <c r="A38" s="8"/>
      <c r="B38" s="9"/>
      <c r="C38" s="6"/>
    </row>
    <row r="39" spans="1:4" x14ac:dyDescent="0.25">
      <c r="A39" s="25" t="s">
        <v>35</v>
      </c>
      <c r="B39" s="43">
        <f>B34+B37</f>
        <v>488400</v>
      </c>
      <c r="C39" s="44">
        <f>C34+C37</f>
        <v>1628000</v>
      </c>
    </row>
    <row r="40" spans="1:4" x14ac:dyDescent="0.25">
      <c r="A40" s="18" t="s">
        <v>58</v>
      </c>
      <c r="B40" s="42">
        <f>$B$8/(B39/12)</f>
        <v>3.1144963144963147</v>
      </c>
      <c r="C40" s="49">
        <f>$B$8/(C39/12)</f>
        <v>0.93434889434889445</v>
      </c>
    </row>
    <row r="42" spans="1:4" ht="28.5" x14ac:dyDescent="0.45">
      <c r="A42" s="57" t="s">
        <v>54</v>
      </c>
      <c r="B42" s="58"/>
      <c r="C42" s="59"/>
    </row>
    <row r="43" spans="1:4" x14ac:dyDescent="0.25">
      <c r="A43" s="54" t="s">
        <v>51</v>
      </c>
      <c r="B43" s="55"/>
      <c r="C43" s="56"/>
    </row>
    <row r="44" spans="1:4" x14ac:dyDescent="0.25">
      <c r="A44" s="4" t="s">
        <v>36</v>
      </c>
      <c r="B44" s="19">
        <f>B22</f>
        <v>1000</v>
      </c>
      <c r="C44" s="6"/>
    </row>
    <row r="45" spans="1:4" x14ac:dyDescent="0.25">
      <c r="A45" s="4" t="s">
        <v>5</v>
      </c>
      <c r="B45" s="19">
        <v>220</v>
      </c>
      <c r="C45" s="6"/>
    </row>
    <row r="46" spans="1:4" x14ac:dyDescent="0.25">
      <c r="A46" s="4" t="s">
        <v>65</v>
      </c>
      <c r="B46" s="5">
        <v>2</v>
      </c>
      <c r="C46" s="6"/>
    </row>
    <row r="47" spans="1:4" x14ac:dyDescent="0.25">
      <c r="A47" s="4" t="s">
        <v>37</v>
      </c>
      <c r="B47" s="19">
        <f>B45/B46</f>
        <v>110</v>
      </c>
      <c r="C47" s="6"/>
    </row>
    <row r="48" spans="1:4" x14ac:dyDescent="0.25">
      <c r="A48" s="4" t="s">
        <v>6</v>
      </c>
      <c r="B48" s="19">
        <f>B44-B47</f>
        <v>890</v>
      </c>
      <c r="C48" s="6"/>
    </row>
    <row r="49" spans="1:14" x14ac:dyDescent="0.25">
      <c r="A49" s="8"/>
      <c r="B49" s="9"/>
      <c r="C49" s="6"/>
    </row>
    <row r="50" spans="1:14" x14ac:dyDescent="0.25">
      <c r="A50" s="4" t="s">
        <v>38</v>
      </c>
      <c r="B50" s="19">
        <f>B26</f>
        <v>0</v>
      </c>
      <c r="C50" s="6"/>
    </row>
    <row r="51" spans="1:14" x14ac:dyDescent="0.25">
      <c r="A51" s="4" t="s">
        <v>5</v>
      </c>
      <c r="B51" s="19">
        <v>0</v>
      </c>
      <c r="C51" s="6"/>
    </row>
    <row r="52" spans="1:14" x14ac:dyDescent="0.25">
      <c r="A52" s="4" t="s">
        <v>65</v>
      </c>
      <c r="B52" s="5">
        <v>1</v>
      </c>
      <c r="C52" s="6"/>
    </row>
    <row r="53" spans="1:14" x14ac:dyDescent="0.25">
      <c r="A53" s="4" t="s">
        <v>37</v>
      </c>
      <c r="B53" s="19">
        <f>B51/B52</f>
        <v>0</v>
      </c>
      <c r="C53" s="6"/>
    </row>
    <row r="54" spans="1:14" x14ac:dyDescent="0.25">
      <c r="A54" s="4" t="s">
        <v>6</v>
      </c>
      <c r="B54" s="19">
        <f>B50-B53</f>
        <v>0</v>
      </c>
      <c r="C54" s="6"/>
    </row>
    <row r="55" spans="1:14" x14ac:dyDescent="0.25">
      <c r="A55" s="8"/>
      <c r="B55" s="9"/>
      <c r="C55" s="6"/>
    </row>
    <row r="56" spans="1:14" x14ac:dyDescent="0.25">
      <c r="A56" s="4" t="s">
        <v>39</v>
      </c>
      <c r="B56" s="5">
        <f>B16*B21</f>
        <v>18.5</v>
      </c>
      <c r="C56" s="6"/>
    </row>
    <row r="57" spans="1:14" x14ac:dyDescent="0.25">
      <c r="A57" s="4" t="s">
        <v>9</v>
      </c>
      <c r="B57" s="19">
        <f>B56*B48</f>
        <v>16465</v>
      </c>
      <c r="C57" s="6"/>
    </row>
    <row r="58" spans="1:14" x14ac:dyDescent="0.25">
      <c r="A58" s="4" t="s">
        <v>8</v>
      </c>
      <c r="B58" s="19">
        <f>B57*B12</f>
        <v>3622300</v>
      </c>
      <c r="C58" s="6"/>
    </row>
    <row r="59" spans="1:14" x14ac:dyDescent="0.25">
      <c r="A59" s="4" t="s">
        <v>10</v>
      </c>
      <c r="B59" s="19">
        <f>B58*B18</f>
        <v>18111500</v>
      </c>
      <c r="C59" s="6"/>
    </row>
    <row r="60" spans="1:14" x14ac:dyDescent="0.25">
      <c r="A60" s="8"/>
      <c r="B60" s="9"/>
      <c r="C60" s="6"/>
      <c r="N60" s="2"/>
    </row>
    <row r="61" spans="1:14" x14ac:dyDescent="0.25">
      <c r="A61" s="4" t="s">
        <v>40</v>
      </c>
      <c r="B61" s="20">
        <f>B16*B25</f>
        <v>0</v>
      </c>
      <c r="C61" s="6"/>
    </row>
    <row r="62" spans="1:14" x14ac:dyDescent="0.25">
      <c r="A62" s="4" t="s">
        <v>7</v>
      </c>
      <c r="B62" s="19">
        <f>B61*B54</f>
        <v>0</v>
      </c>
      <c r="C62" s="6"/>
    </row>
    <row r="63" spans="1:14" x14ac:dyDescent="0.25">
      <c r="A63" s="4" t="s">
        <v>8</v>
      </c>
      <c r="B63" s="19">
        <f>B62*B12</f>
        <v>0</v>
      </c>
      <c r="C63" s="6"/>
    </row>
    <row r="64" spans="1:14" x14ac:dyDescent="0.25">
      <c r="A64" s="4" t="s">
        <v>10</v>
      </c>
      <c r="B64" s="19">
        <f>B63*B19</f>
        <v>0</v>
      </c>
      <c r="C64" s="6"/>
    </row>
    <row r="65" spans="1:3" x14ac:dyDescent="0.25">
      <c r="A65" s="8"/>
      <c r="B65" s="9"/>
      <c r="C65" s="6"/>
    </row>
    <row r="66" spans="1:3" x14ac:dyDescent="0.25">
      <c r="A66" s="25" t="s">
        <v>41</v>
      </c>
      <c r="B66" s="48">
        <f>B64+B59</f>
        <v>18111500</v>
      </c>
      <c r="C66" s="24"/>
    </row>
    <row r="67" spans="1:3" x14ac:dyDescent="0.25">
      <c r="A67" s="25" t="s">
        <v>42</v>
      </c>
      <c r="B67" s="21">
        <v>0.05</v>
      </c>
      <c r="C67" s="26">
        <v>0.1</v>
      </c>
    </row>
    <row r="68" spans="1:3" x14ac:dyDescent="0.25">
      <c r="A68" s="25" t="s">
        <v>21</v>
      </c>
      <c r="B68" s="48">
        <f>B66*B67</f>
        <v>905575</v>
      </c>
      <c r="C68" s="50">
        <f>B66*C67</f>
        <v>1811150</v>
      </c>
    </row>
    <row r="69" spans="1:3" x14ac:dyDescent="0.25">
      <c r="A69" s="18" t="s">
        <v>58</v>
      </c>
      <c r="B69" s="42">
        <f>$B$8/(B68/12)</f>
        <v>1.6797283493912709</v>
      </c>
      <c r="C69" s="49">
        <f>$B$8/(C68/12)</f>
        <v>0.83986417469563546</v>
      </c>
    </row>
    <row r="71" spans="1:3" ht="28.5" x14ac:dyDescent="0.45">
      <c r="A71" s="57" t="s">
        <v>55</v>
      </c>
      <c r="B71" s="58"/>
      <c r="C71" s="59"/>
    </row>
    <row r="72" spans="1:3" s="3" customFormat="1" x14ac:dyDescent="0.25">
      <c r="A72" s="54" t="s">
        <v>50</v>
      </c>
      <c r="B72" s="55"/>
      <c r="C72" s="56"/>
    </row>
    <row r="73" spans="1:3" x14ac:dyDescent="0.25">
      <c r="A73" s="39" t="s">
        <v>43</v>
      </c>
      <c r="B73" s="40">
        <f>B13</f>
        <v>2</v>
      </c>
      <c r="C73" s="41"/>
    </row>
    <row r="74" spans="1:3" x14ac:dyDescent="0.25">
      <c r="A74" s="4" t="s">
        <v>44</v>
      </c>
      <c r="B74" s="19">
        <f>B45</f>
        <v>220</v>
      </c>
      <c r="C74" s="6"/>
    </row>
    <row r="75" spans="1:3" x14ac:dyDescent="0.25">
      <c r="A75" s="4" t="s">
        <v>12</v>
      </c>
      <c r="B75" s="19">
        <f>B74*37*52</f>
        <v>423280</v>
      </c>
      <c r="C75" s="27"/>
    </row>
    <row r="76" spans="1:3" x14ac:dyDescent="0.25">
      <c r="A76" s="4" t="s">
        <v>13</v>
      </c>
      <c r="B76" s="13">
        <f>B75*B73</f>
        <v>846560</v>
      </c>
      <c r="C76" s="6"/>
    </row>
    <row r="77" spans="1:3" x14ac:dyDescent="0.25">
      <c r="A77" s="8"/>
      <c r="B77" s="9"/>
      <c r="C77" s="6"/>
    </row>
    <row r="78" spans="1:3" x14ac:dyDescent="0.25">
      <c r="A78" s="4" t="s">
        <v>66</v>
      </c>
      <c r="B78" s="10">
        <v>0.05</v>
      </c>
      <c r="C78" s="14">
        <v>0.1</v>
      </c>
    </row>
    <row r="79" spans="1:3" x14ac:dyDescent="0.25">
      <c r="A79" s="15" t="s">
        <v>49</v>
      </c>
      <c r="B79" s="16">
        <f>B76*B78</f>
        <v>42328</v>
      </c>
      <c r="C79" s="17">
        <f>B76*C78</f>
        <v>84656</v>
      </c>
    </row>
    <row r="80" spans="1:3" x14ac:dyDescent="0.25">
      <c r="A80" s="8"/>
      <c r="B80" s="9"/>
      <c r="C80" s="6"/>
    </row>
    <row r="81" spans="1:3" x14ac:dyDescent="0.25">
      <c r="A81" s="4" t="s">
        <v>14</v>
      </c>
      <c r="B81" s="10">
        <v>0.01</v>
      </c>
      <c r="C81" s="14">
        <v>0.1</v>
      </c>
    </row>
    <row r="82" spans="1:3" x14ac:dyDescent="0.25">
      <c r="A82" s="15" t="s">
        <v>49</v>
      </c>
      <c r="B82" s="16">
        <f>B76*B81</f>
        <v>8465.6</v>
      </c>
      <c r="C82" s="17">
        <f>B79*C81</f>
        <v>4232.8</v>
      </c>
    </row>
    <row r="83" spans="1:3" x14ac:dyDescent="0.25">
      <c r="A83" s="8"/>
      <c r="B83" s="9"/>
      <c r="C83" s="6"/>
    </row>
    <row r="84" spans="1:3" x14ac:dyDescent="0.25">
      <c r="A84" s="4" t="s">
        <v>45</v>
      </c>
      <c r="B84" s="5"/>
      <c r="C84" s="6"/>
    </row>
    <row r="85" spans="1:3" x14ac:dyDescent="0.25">
      <c r="A85" s="4" t="s">
        <v>15</v>
      </c>
      <c r="B85" s="5">
        <v>37</v>
      </c>
      <c r="C85" s="6"/>
    </row>
    <row r="86" spans="1:3" x14ac:dyDescent="0.25">
      <c r="A86" s="4" t="s">
        <v>16</v>
      </c>
      <c r="B86" s="5">
        <f>B85*B15</f>
        <v>185</v>
      </c>
      <c r="C86" s="28"/>
    </row>
    <row r="87" spans="1:3" x14ac:dyDescent="0.25">
      <c r="A87" s="29" t="s">
        <v>17</v>
      </c>
      <c r="B87" s="22">
        <f>(B86*B21*B48)+(B86*B25*B54)</f>
        <v>164650</v>
      </c>
      <c r="C87" s="30"/>
    </row>
    <row r="88" spans="1:3" x14ac:dyDescent="0.25">
      <c r="A88" s="8"/>
      <c r="B88" s="9"/>
      <c r="C88" s="6"/>
    </row>
    <row r="89" spans="1:3" x14ac:dyDescent="0.25">
      <c r="A89" s="4" t="s">
        <v>22</v>
      </c>
      <c r="B89" s="10">
        <v>0.05</v>
      </c>
      <c r="C89" s="14">
        <v>0.1</v>
      </c>
    </row>
    <row r="90" spans="1:3" x14ac:dyDescent="0.25">
      <c r="A90" s="4" t="s">
        <v>46</v>
      </c>
      <c r="B90" s="5">
        <f>B86+B86*B89</f>
        <v>194.25</v>
      </c>
      <c r="C90" s="31">
        <f>B86+B86*C89</f>
        <v>203.5</v>
      </c>
    </row>
    <row r="91" spans="1:3" x14ac:dyDescent="0.25">
      <c r="A91" s="29" t="s">
        <v>47</v>
      </c>
      <c r="B91" s="22">
        <f>(B90*B21*B48)+(B90*B25*B54)</f>
        <v>172882.5</v>
      </c>
      <c r="C91" s="32">
        <f>(C90*B21*B48)+(C90*B25*B54)</f>
        <v>181115</v>
      </c>
    </row>
    <row r="92" spans="1:3" x14ac:dyDescent="0.25">
      <c r="A92" s="8"/>
      <c r="B92" s="9"/>
      <c r="C92" s="6"/>
    </row>
    <row r="93" spans="1:3" x14ac:dyDescent="0.25">
      <c r="A93" s="4" t="s">
        <v>52</v>
      </c>
      <c r="B93" s="5">
        <f>B90-B86</f>
        <v>9.25</v>
      </c>
      <c r="C93" s="31">
        <f>C90-B86</f>
        <v>18.5</v>
      </c>
    </row>
    <row r="94" spans="1:3" x14ac:dyDescent="0.25">
      <c r="A94" s="4" t="s">
        <v>18</v>
      </c>
      <c r="B94" s="23">
        <f>B91-B87</f>
        <v>8232.5</v>
      </c>
      <c r="C94" s="33">
        <f>C91-B87</f>
        <v>16465</v>
      </c>
    </row>
    <row r="95" spans="1:3" x14ac:dyDescent="0.25">
      <c r="A95" s="4" t="s">
        <v>19</v>
      </c>
      <c r="B95" s="23">
        <f>B94/7*B12</f>
        <v>258735.71428571432</v>
      </c>
      <c r="C95" s="33">
        <f>C94/7*B12</f>
        <v>517471.42857142864</v>
      </c>
    </row>
    <row r="96" spans="1:3" x14ac:dyDescent="0.25">
      <c r="A96" s="45" t="s">
        <v>20</v>
      </c>
      <c r="B96" s="46">
        <f>B95*B13</f>
        <v>517471.42857142864</v>
      </c>
      <c r="C96" s="47">
        <f>C95*B13</f>
        <v>1034942.8571428573</v>
      </c>
    </row>
    <row r="97" spans="1:3" x14ac:dyDescent="0.25">
      <c r="A97" s="18" t="s">
        <v>58</v>
      </c>
      <c r="B97" s="42">
        <f>$B$8/(B96/12)</f>
        <v>2.9395246114347233</v>
      </c>
      <c r="C97" s="49">
        <f>$B$8/(C96/12)</f>
        <v>1.4697623057173617</v>
      </c>
    </row>
  </sheetData>
  <mergeCells count="8">
    <mergeCell ref="A1:C1"/>
    <mergeCell ref="A2:C2"/>
    <mergeCell ref="A72:C72"/>
    <mergeCell ref="A71:C71"/>
    <mergeCell ref="A42:C42"/>
    <mergeCell ref="A10:C10"/>
    <mergeCell ref="A43:C43"/>
    <mergeCell ref="A11:C11"/>
  </mergeCells>
  <pageMargins left="0.7" right="0.7" top="0.75" bottom="0.75" header="0.3" footer="0.3"/>
  <pageSetup paperSize="9" scale="43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kt_x0020_nummer xmlns="95a5b033-bcd4-4618-bd5c-78c471451c3c">HHHH-UUUU</Projekt_x0020_nummer>
    <HP-Dokumentversion xmlns="95a5b033-bcd4-4618-bd5c-78c471451c3c">001A</HP-Dokumentversion>
    <HP-Projektnavn xmlns="95a5b033-bcd4-4618-bd5c-78c471451c3c">8138 - Business Case beregning - BJ Gear</HP-Projektnavn>
    <Underprojekter xmlns="95a5b033-bcd4-4618-bd5c-78c471451c3c">Beregninger</Underprojekter>
    <Modtager_x0020_adresse xmlns="95a5b033-bcd4-4618-bd5c-78c471451c3c" xsi:nil="true"/>
    <Deres_x0020_ref. xmlns="95a5b033-bcd4-4618-bd5c-78c471451c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bud" ma:contentTypeID="0x010100E2C558D27A243F42865F0D1FA456F92E00A93C00269B218B4E85B67AC0383AE6F1" ma:contentTypeVersion="3" ma:contentTypeDescription="" ma:contentTypeScope="" ma:versionID="571f099ae178dcde91ec183dd93c4d26">
  <xsd:schema xmlns:xsd="http://www.w3.org/2001/XMLSchema" xmlns:xs="http://www.w3.org/2001/XMLSchema" xmlns:p="http://schemas.microsoft.com/office/2006/metadata/properties" xmlns:ns2="95a5b033-bcd4-4618-bd5c-78c471451c3c" targetNamespace="http://schemas.microsoft.com/office/2006/metadata/properties" ma:root="true" ma:fieldsID="5033a610943e530a035506ec413094b9" ns2:_="">
    <xsd:import namespace="95a5b033-bcd4-4618-bd5c-78c471451c3c"/>
    <xsd:element name="properties">
      <xsd:complexType>
        <xsd:sequence>
          <xsd:element name="documentManagement">
            <xsd:complexType>
              <xsd:all>
                <xsd:element ref="ns2:Underprojekter"/>
                <xsd:element ref="ns2:Deres_x0020_ref." minOccurs="0"/>
                <xsd:element ref="ns2:HP-Dokumentversion"/>
                <xsd:element ref="ns2:Modtager_x0020_adresse" minOccurs="0"/>
                <xsd:element ref="ns2:Projekt_x0020_nummer" minOccurs="0"/>
                <xsd:element ref="ns2:HP-Projektnav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5b033-bcd4-4618-bd5c-78c471451c3c" elementFormDefault="qualified">
    <xsd:import namespace="http://schemas.microsoft.com/office/2006/documentManagement/types"/>
    <xsd:import namespace="http://schemas.microsoft.com/office/infopath/2007/PartnerControls"/>
    <xsd:element name="Underprojekter" ma:index="8" ma:displayName="UP-Dokumenttype" ma:format="Dropdown" ma:internalName="Underprojekter">
      <xsd:simpleType>
        <xsd:restriction base="dms:Choice">
          <xsd:enumeration value="Beregninger"/>
          <xsd:enumeration value="Granskningsrapporter"/>
          <xsd:enumeration value="Indkøb"/>
          <xsd:enumeration value="Korrespondance"/>
          <xsd:enumeration value="Logbog"/>
          <xsd:enumeration value="Planlægning"/>
          <xsd:enumeration value="Tegninger"/>
          <xsd:enumeration value="Tilbud"/>
        </xsd:restriction>
      </xsd:simpleType>
    </xsd:element>
    <xsd:element name="Deres_x0020_ref." ma:index="9" nillable="true" ma:displayName="Deres ref." ma:internalName="Deres_x0020_ref_x002e_">
      <xsd:simpleType>
        <xsd:restriction base="dms:Text">
          <xsd:maxLength value="255"/>
        </xsd:restriction>
      </xsd:simpleType>
    </xsd:element>
    <xsd:element name="HP-Dokumentversion" ma:index="10" ma:displayName="Dokument version" ma:default="001A" ma:internalName="HP_x002d_Dokumentversion">
      <xsd:simpleType>
        <xsd:restriction base="dms:Text">
          <xsd:maxLength value="255"/>
        </xsd:restriction>
      </xsd:simpleType>
    </xsd:element>
    <xsd:element name="Modtager_x0020_adresse" ma:index="11" nillable="true" ma:displayName="Modtager adresse" ma:internalName="Modtager_x0020_adresse">
      <xsd:simpleType>
        <xsd:restriction base="dms:Note">
          <xsd:maxLength value="255"/>
        </xsd:restriction>
      </xsd:simpleType>
    </xsd:element>
    <xsd:element name="Projekt_x0020_nummer" ma:index="12" nillable="true" ma:displayName="Projekt nummer" ma:default="HHHH-UUUU" ma:internalName="Projekt_x0020_nummer">
      <xsd:simpleType>
        <xsd:restriction base="dms:Text">
          <xsd:maxLength value="9"/>
        </xsd:restriction>
      </xsd:simpleType>
    </xsd:element>
    <xsd:element name="HP-Projektnavn" ma:index="13" ma:displayName="Projektnavn" ma:internalName="HP_x002d_Projektnav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0FE64-BCF5-4BD2-B693-9E27B2B18ED4}">
  <ds:schemaRefs>
    <ds:schemaRef ds:uri="http://purl.org/dc/elements/1.1/"/>
    <ds:schemaRef ds:uri="http://schemas.microsoft.com/office/2006/metadata/properties"/>
    <ds:schemaRef ds:uri="http://purl.org/dc/terms/"/>
    <ds:schemaRef ds:uri="95a5b033-bcd4-4618-bd5c-78c471451c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7D7353-F1C2-4F29-9187-F712448AC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5b033-bcd4-4618-bd5c-78c471451c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E4299C-DA21-4E13-8D6B-412BE07A1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Estimeret payoff</vt:lpstr>
      <vt:lpstr>'Estimeret payoff'!Udskriftsområde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Case beregning</dc:title>
  <dc:creator>Cornelius</dc:creator>
  <cp:lastModifiedBy>Cornelius Olesen</cp:lastModifiedBy>
  <cp:lastPrinted>2014-11-26T12:45:36Z</cp:lastPrinted>
  <dcterms:created xsi:type="dcterms:W3CDTF">2012-11-11T11:20:56Z</dcterms:created>
  <dcterms:modified xsi:type="dcterms:W3CDTF">2019-11-06T15:06:21Z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0x010100E2C558D27A243F42865F0D1FA456F92E00A93C00269B218B4E85B67AC0383AE6F1</vt:lpwstr>
  </property>
</Properties>
</file>